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80" windowWidth="14900" windowHeight="8390"/>
  </bookViews>
  <sheets>
    <sheet name="계산예시" sheetId="2" r:id="rId1"/>
  </sheets>
  <calcPr calcId="144525"/>
</workbook>
</file>

<file path=xl/calcChain.xml><?xml version="1.0" encoding="utf-8"?>
<calcChain xmlns="http://schemas.openxmlformats.org/spreadsheetml/2006/main">
  <c r="D94" i="2" l="1"/>
  <c r="D86" i="2"/>
  <c r="C95" i="2" s="1"/>
  <c r="D96" i="2"/>
  <c r="D88" i="2"/>
  <c r="D77" i="2"/>
  <c r="D79" i="2" s="1"/>
  <c r="D71" i="2"/>
  <c r="C94" i="2" l="1"/>
  <c r="D69" i="2"/>
  <c r="D60" i="2"/>
  <c r="D62" i="2" s="1"/>
  <c r="D54" i="2"/>
  <c r="C78" i="2" l="1"/>
  <c r="C77" i="2"/>
  <c r="E94" i="2"/>
  <c r="C96" i="2"/>
  <c r="E96" i="2" s="1"/>
  <c r="D52" i="2"/>
  <c r="E95" i="2" l="1"/>
  <c r="E77" i="2"/>
  <c r="C79" i="2"/>
  <c r="E79" i="2" s="1"/>
  <c r="C61" i="2"/>
  <c r="C60" i="2"/>
  <c r="E78" i="2" l="1"/>
  <c r="E60" i="2"/>
  <c r="C62" i="2"/>
  <c r="E62" i="2" s="1"/>
  <c r="E61" i="2" l="1"/>
</calcChain>
</file>

<file path=xl/sharedStrings.xml><?xml version="1.0" encoding="utf-8"?>
<sst xmlns="http://schemas.openxmlformats.org/spreadsheetml/2006/main" count="101" uniqueCount="64">
  <si>
    <t>요양기관</t>
    <phoneticPr fontId="2" type="noConversion"/>
  </si>
  <si>
    <t>질병군</t>
    <phoneticPr fontId="2" type="noConversion"/>
  </si>
  <si>
    <t>【{질병군별 점수×고정비율}＋{질병군별 점수×(1-고정비율)×가입자 등의 입원</t>
  </si>
  <si>
    <t>일수/질병군별 평균 입원일수}】× 20/100 ＋【질병군별 점수】× 80/100</t>
  </si>
  <si>
    <t>정상군</t>
    <phoneticPr fontId="2" type="noConversion"/>
  </si>
  <si>
    <t>하단열외군</t>
    <phoneticPr fontId="2" type="noConversion"/>
  </si>
  <si>
    <t>상단열외군</t>
    <phoneticPr fontId="2" type="noConversion"/>
  </si>
  <si>
    <t>일수/질병군별 평균 입원일수}】× 20/100 ＋【{질병군별 점수×고정비율}＋{질</t>
  </si>
  <si>
    <t>병군별 점수×(1-고정비율)×가입자 등의 입원일수/질병군별 정상군 하한 입원</t>
  </si>
  <si>
    <t>일수}】× 80/100</t>
  </si>
  <si>
    <t>일수/질병군별 평균 입원일수}】× 20/100 ＋【{질병군별 점수}＋{질병군별 점</t>
  </si>
  <si>
    <t>수×(1-고정비율)×(가입자 등의 입원일수－질병군별 정상군 상한 입원일수)/질</t>
  </si>
  <si>
    <t>병군별 평균 입원일수×적용률}】× 80/100</t>
  </si>
  <si>
    <t>비고</t>
  </si>
  <si>
    <t>입원일수</t>
    <phoneticPr fontId="2" type="noConversion"/>
  </si>
  <si>
    <t xml:space="preserve">기타 자궁적출술(악성종양제외), 심각한 혹은 중증의 합병증 및 동반상병 미동반 </t>
    <phoneticPr fontId="2" type="noConversion"/>
  </si>
  <si>
    <t>분류기호</t>
    <phoneticPr fontId="2" type="noConversion"/>
  </si>
  <si>
    <t>N04200</t>
    <phoneticPr fontId="2" type="noConversion"/>
  </si>
  <si>
    <t>상대가치점수</t>
    <phoneticPr fontId="2" type="noConversion"/>
  </si>
  <si>
    <t>기본자료</t>
    <phoneticPr fontId="2" type="noConversion"/>
  </si>
  <si>
    <t>하단열외군 계산공식</t>
    <phoneticPr fontId="2" type="noConversion"/>
  </si>
  <si>
    <t>질병군별점수</t>
    <phoneticPr fontId="2" type="noConversion"/>
  </si>
  <si>
    <t>고정비율</t>
    <phoneticPr fontId="2" type="noConversion"/>
  </si>
  <si>
    <t>2번에서</t>
    <phoneticPr fontId="2" type="noConversion"/>
  </si>
  <si>
    <t>평균입원일수</t>
    <phoneticPr fontId="2" type="noConversion"/>
  </si>
  <si>
    <t>하한입원일수</t>
    <phoneticPr fontId="2" type="noConversion"/>
  </si>
  <si>
    <t>포괄수가제 계산 예시</t>
    <phoneticPr fontId="2" type="noConversion"/>
  </si>
  <si>
    <t>수술시간</t>
    <phoneticPr fontId="2" type="noConversion"/>
  </si>
  <si>
    <t>주간</t>
    <phoneticPr fontId="2" type="noConversion"/>
  </si>
  <si>
    <t>* 외과전문의 수술한 경우가산 항목 : 별표 2-1(상대가치점수 771쪽) 해당사항없음</t>
    <phoneticPr fontId="2" type="noConversion"/>
  </si>
  <si>
    <t>점수당단가(2018, 의원)</t>
    <phoneticPr fontId="2" type="noConversion"/>
  </si>
  <si>
    <t>수술을 주간에 한 경우 계산공식(상대가치점수 757쪽)</t>
    <phoneticPr fontId="2" type="noConversion"/>
  </si>
  <si>
    <t>* 수술을 야간에 한경우 다른 공식(다른 쉬트 참조)</t>
    <phoneticPr fontId="2" type="noConversion"/>
  </si>
  <si>
    <t>입원일수에 따른 정상군 및 상, 하단 열외군 구분(상대가치점수 765쪽)</t>
    <phoneticPr fontId="2" type="noConversion"/>
  </si>
  <si>
    <t>4-1</t>
    <phoneticPr fontId="2" type="noConversion"/>
  </si>
  <si>
    <t>정상군의 계산공식</t>
    <phoneticPr fontId="2" type="noConversion"/>
  </si>
  <si>
    <t>【{질병군별 점수×고정비율}＋{질병군별 점수×(1-고정비율)×가입자 등의 입원</t>
    <phoneticPr fontId="2" type="noConversion"/>
  </si>
  <si>
    <t>일수/질병군별 평균 입원일수}】× 20/100 ＋【질병군별 점수】 * 80/100</t>
    <phoneticPr fontId="2" type="noConversion"/>
  </si>
  <si>
    <t>3번에서</t>
    <phoneticPr fontId="2" type="noConversion"/>
  </si>
  <si>
    <t>예) 입원일수</t>
    <phoneticPr fontId="2" type="noConversion"/>
  </si>
  <si>
    <t>일</t>
    <phoneticPr fontId="2" type="noConversion"/>
  </si>
  <si>
    <t>본인일부부담금</t>
    <phoneticPr fontId="2" type="noConversion"/>
  </si>
  <si>
    <t>항목</t>
    <phoneticPr fontId="2" type="noConversion"/>
  </si>
  <si>
    <t>점수</t>
    <phoneticPr fontId="2" type="noConversion"/>
  </si>
  <si>
    <t>단가</t>
    <phoneticPr fontId="2" type="noConversion"/>
  </si>
  <si>
    <t>금액</t>
    <phoneticPr fontId="2" type="noConversion"/>
  </si>
  <si>
    <t>청구금</t>
    <phoneticPr fontId="2" type="noConversion"/>
  </si>
  <si>
    <t>합계</t>
    <phoneticPr fontId="2" type="noConversion"/>
  </si>
  <si>
    <t>4-2</t>
    <phoneticPr fontId="2" type="noConversion"/>
  </si>
  <si>
    <t>5-1</t>
    <phoneticPr fontId="2" type="noConversion"/>
  </si>
  <si>
    <t>3번에서</t>
    <phoneticPr fontId="2" type="noConversion"/>
  </si>
  <si>
    <t>정상군 점수계산(소숫점둘째) 및 급여비용 계산</t>
    <phoneticPr fontId="2" type="noConversion"/>
  </si>
  <si>
    <t>하단 열외군 점수계산(소숫점둘째) 및 급여비용 계산</t>
    <phoneticPr fontId="2" type="noConversion"/>
  </si>
  <si>
    <t>5-2</t>
    <phoneticPr fontId="2" type="noConversion"/>
  </si>
  <si>
    <t>6-1</t>
    <phoneticPr fontId="2" type="noConversion"/>
  </si>
  <si>
    <t>상단열외군 계산공식</t>
    <phoneticPr fontId="2" type="noConversion"/>
  </si>
  <si>
    <t>일수/질병군별 평균 입원일수}】× 20/100 ＋【{질병군별 점수}+질병군별 점수*(1-고정비율}</t>
    <phoneticPr fontId="2" type="noConversion"/>
  </si>
  <si>
    <t>×(가입자 등의 입원일수-질병군별 정상군 상한 입원일수)/질병군별 평균</t>
    <phoneticPr fontId="2" type="noConversion"/>
  </si>
  <si>
    <t>입원 일수*적용률}】× 80/100</t>
    <phoneticPr fontId="2" type="noConversion"/>
  </si>
  <si>
    <t>상한입원일수</t>
    <phoneticPr fontId="2" type="noConversion"/>
  </si>
  <si>
    <t>6-2</t>
    <phoneticPr fontId="2" type="noConversion"/>
  </si>
  <si>
    <t>상단 열외군 점수계산(소숫점둘째) 및 급여비용 계산</t>
    <phoneticPr fontId="2" type="noConversion"/>
  </si>
  <si>
    <t>종합병원</t>
    <phoneticPr fontId="2" type="noConversion"/>
  </si>
  <si>
    <t>상대가치점수 파일 후단에 있는 질병군을 참고할것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</si>
</sst>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_-* #,##0.00_-;\-* #,##0.00_-;_-* &quot;-&quot;_-;_-@_-"/>
    <numFmt numFmtId="177" formatCode="0.0"/>
    <numFmt numFmtId="178" formatCode="0.0000"/>
    <numFmt numFmtId="179" formatCode="mm&quot;월&quot;\ dd&quot;일&quot;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1" xfId="0" applyBorder="1">
      <alignment vertical="center"/>
    </xf>
    <xf numFmtId="0" fontId="0" fillId="2" borderId="0" xfId="0" applyFill="1" applyAlignment="1">
      <alignment vertical="center"/>
    </xf>
    <xf numFmtId="176" fontId="0" fillId="0" borderId="0" xfId="1" applyNumberFormat="1" applyFont="1">
      <alignment vertical="center"/>
    </xf>
    <xf numFmtId="0" fontId="3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Fill="1" applyBorder="1">
      <alignment vertical="center"/>
    </xf>
    <xf numFmtId="177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2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179" fontId="5" fillId="0" borderId="0" xfId="0" quotePrefix="1" applyNumberFormat="1" applyFont="1" applyAlignment="1">
      <alignment horizontal="right" vertical="center"/>
    </xf>
    <xf numFmtId="0" fontId="3" fillId="2" borderId="0" xfId="0" applyFont="1" applyFill="1">
      <alignment vertical="center"/>
    </xf>
    <xf numFmtId="41" fontId="0" fillId="0" borderId="0" xfId="1" applyFont="1">
      <alignment vertical="center"/>
    </xf>
    <xf numFmtId="0" fontId="5" fillId="0" borderId="0" xfId="0" quotePrefix="1" applyFont="1" applyAlignment="1">
      <alignment horizontal="right" vertical="center"/>
    </xf>
    <xf numFmtId="41" fontId="0" fillId="2" borderId="0" xfId="1" applyFont="1" applyFill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39</xdr:row>
      <xdr:rowOff>0</xdr:rowOff>
    </xdr:from>
    <xdr:to>
      <xdr:col>7</xdr:col>
      <xdr:colOff>510540</xdr:colOff>
      <xdr:row>45</xdr:row>
      <xdr:rowOff>108779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0560" y="1988820"/>
          <a:ext cx="6233160" cy="1434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6</xdr:col>
      <xdr:colOff>488950</xdr:colOff>
      <xdr:row>17</xdr:row>
      <xdr:rowOff>13038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0400" y="1733550"/>
          <a:ext cx="5518150" cy="21720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"/>
  <sheetViews>
    <sheetView tabSelected="1" workbookViewId="0">
      <selection activeCell="C5" sqref="C5"/>
    </sheetView>
  </sheetViews>
  <sheetFormatPr defaultRowHeight="17" x14ac:dyDescent="0.45"/>
  <cols>
    <col min="1" max="1" width="12.33203125" bestFit="1" customWidth="1"/>
    <col min="2" max="2" width="22.58203125" customWidth="1"/>
    <col min="3" max="3" width="12.1640625" bestFit="1" customWidth="1"/>
    <col min="4" max="4" width="11.9140625" customWidth="1"/>
    <col min="5" max="5" width="10.6640625" customWidth="1"/>
    <col min="8" max="8" width="12.83203125" customWidth="1"/>
  </cols>
  <sheetData>
    <row r="1" spans="1:3" ht="26" x14ac:dyDescent="0.45">
      <c r="B1" s="15" t="s">
        <v>26</v>
      </c>
    </row>
    <row r="2" spans="1:3" ht="18.649999999999999" customHeight="1" x14ac:dyDescent="0.45">
      <c r="B2" s="13" t="s">
        <v>63</v>
      </c>
    </row>
    <row r="3" spans="1:3" ht="18.649999999999999" customHeight="1" x14ac:dyDescent="0.45">
      <c r="B3" s="12"/>
    </row>
    <row r="4" spans="1:3" ht="18.649999999999999" customHeight="1" x14ac:dyDescent="0.4">
      <c r="B4" s="12"/>
    </row>
    <row r="5" spans="1:3" ht="21" x14ac:dyDescent="0.45">
      <c r="A5" s="14">
        <v>1</v>
      </c>
      <c r="B5" s="14" t="s">
        <v>19</v>
      </c>
    </row>
    <row r="6" spans="1:3" x14ac:dyDescent="0.45">
      <c r="B6" t="s">
        <v>1</v>
      </c>
      <c r="C6" s="3" t="s">
        <v>15</v>
      </c>
    </row>
    <row r="7" spans="1:3" x14ac:dyDescent="0.45">
      <c r="B7" t="s">
        <v>16</v>
      </c>
      <c r="C7" t="s">
        <v>17</v>
      </c>
    </row>
    <row r="19" spans="1:9" x14ac:dyDescent="0.45">
      <c r="B19" t="s">
        <v>0</v>
      </c>
      <c r="C19" s="1" t="s">
        <v>62</v>
      </c>
    </row>
    <row r="20" spans="1:9" x14ac:dyDescent="0.45">
      <c r="B20" t="s">
        <v>27</v>
      </c>
      <c r="C20" s="1" t="s">
        <v>28</v>
      </c>
    </row>
    <row r="21" spans="1:9" x14ac:dyDescent="0.45">
      <c r="B21" t="s">
        <v>18</v>
      </c>
      <c r="C21" s="4">
        <v>30282.57</v>
      </c>
    </row>
    <row r="22" spans="1:9" x14ac:dyDescent="0.45">
      <c r="B22" t="s">
        <v>29</v>
      </c>
    </row>
    <row r="23" spans="1:9" x14ac:dyDescent="0.45">
      <c r="B23" t="s">
        <v>30</v>
      </c>
      <c r="C23" s="8">
        <v>73.5</v>
      </c>
    </row>
    <row r="25" spans="1:9" ht="21" x14ac:dyDescent="0.45">
      <c r="A25" s="14">
        <v>2</v>
      </c>
      <c r="B25" s="14" t="s">
        <v>31</v>
      </c>
    </row>
    <row r="26" spans="1:9" x14ac:dyDescent="0.45">
      <c r="B26" s="2" t="s">
        <v>4</v>
      </c>
      <c r="C26" s="2" t="s">
        <v>2</v>
      </c>
      <c r="D26" s="2"/>
      <c r="E26" s="2"/>
      <c r="F26" s="2"/>
      <c r="G26" s="2"/>
      <c r="H26" s="2"/>
      <c r="I26" s="2"/>
    </row>
    <row r="27" spans="1:9" x14ac:dyDescent="0.45">
      <c r="B27" s="2"/>
      <c r="C27" s="2" t="s">
        <v>3</v>
      </c>
      <c r="D27" s="2"/>
      <c r="E27" s="2"/>
      <c r="F27" s="2"/>
      <c r="G27" s="2"/>
      <c r="H27" s="2"/>
      <c r="I27" s="2"/>
    </row>
    <row r="28" spans="1:9" x14ac:dyDescent="0.45">
      <c r="B28" s="2" t="s">
        <v>5</v>
      </c>
      <c r="C28" s="2" t="s">
        <v>2</v>
      </c>
      <c r="D28" s="2"/>
      <c r="E28" s="2"/>
      <c r="F28" s="2"/>
      <c r="G28" s="2"/>
      <c r="H28" s="2"/>
      <c r="I28" s="2"/>
    </row>
    <row r="29" spans="1:9" x14ac:dyDescent="0.45">
      <c r="B29" s="2"/>
      <c r="C29" s="2" t="s">
        <v>7</v>
      </c>
      <c r="D29" s="2"/>
      <c r="E29" s="2"/>
      <c r="F29" s="2"/>
      <c r="G29" s="2"/>
      <c r="H29" s="2"/>
      <c r="I29" s="2"/>
    </row>
    <row r="30" spans="1:9" x14ac:dyDescent="0.45">
      <c r="B30" s="2"/>
      <c r="C30" s="2" t="s">
        <v>8</v>
      </c>
      <c r="D30" s="2"/>
      <c r="E30" s="2"/>
      <c r="F30" s="2"/>
      <c r="G30" s="2"/>
      <c r="H30" s="2"/>
      <c r="I30" s="2"/>
    </row>
    <row r="31" spans="1:9" x14ac:dyDescent="0.45">
      <c r="B31" s="2"/>
      <c r="C31" s="2" t="s">
        <v>9</v>
      </c>
      <c r="D31" s="2"/>
      <c r="E31" s="2"/>
      <c r="F31" s="2"/>
      <c r="G31" s="2"/>
      <c r="H31" s="2"/>
      <c r="I31" s="2"/>
    </row>
    <row r="32" spans="1:9" x14ac:dyDescent="0.45">
      <c r="B32" s="2" t="s">
        <v>6</v>
      </c>
      <c r="C32" s="2" t="s">
        <v>2</v>
      </c>
      <c r="D32" s="2"/>
      <c r="E32" s="2"/>
      <c r="F32" s="2"/>
      <c r="G32" s="2"/>
      <c r="H32" s="2"/>
      <c r="I32" s="2"/>
    </row>
    <row r="33" spans="1:9" x14ac:dyDescent="0.45">
      <c r="B33" s="2"/>
      <c r="C33" s="2" t="s">
        <v>10</v>
      </c>
      <c r="D33" s="2"/>
      <c r="E33" s="2"/>
      <c r="F33" s="2"/>
      <c r="G33" s="2"/>
      <c r="H33" s="2"/>
      <c r="I33" s="2"/>
    </row>
    <row r="34" spans="1:9" x14ac:dyDescent="0.45">
      <c r="B34" s="2"/>
      <c r="C34" s="2" t="s">
        <v>11</v>
      </c>
      <c r="D34" s="2"/>
      <c r="E34" s="2"/>
      <c r="F34" s="2"/>
      <c r="G34" s="2"/>
      <c r="H34" s="2"/>
      <c r="I34" s="2"/>
    </row>
    <row r="35" spans="1:9" x14ac:dyDescent="0.45">
      <c r="B35" s="2"/>
      <c r="C35" s="2" t="s">
        <v>12</v>
      </c>
      <c r="D35" s="2"/>
      <c r="E35" s="2"/>
      <c r="F35" s="2"/>
      <c r="G35" s="2"/>
      <c r="H35" s="2"/>
      <c r="I35" s="2"/>
    </row>
    <row r="36" spans="1:9" x14ac:dyDescent="0.45">
      <c r="B36" s="2"/>
      <c r="C36" s="2" t="s">
        <v>13</v>
      </c>
      <c r="D36" s="2"/>
      <c r="E36" s="2"/>
      <c r="F36" s="2"/>
      <c r="G36" s="2"/>
      <c r="H36" s="2"/>
      <c r="I36" s="2"/>
    </row>
    <row r="37" spans="1:9" x14ac:dyDescent="0.45">
      <c r="B37" s="16" t="s">
        <v>32</v>
      </c>
      <c r="C37" s="16"/>
      <c r="D37" s="16"/>
      <c r="E37" s="16"/>
      <c r="F37" s="16"/>
      <c r="G37" s="16"/>
      <c r="H37" s="16"/>
      <c r="I37" s="16"/>
    </row>
    <row r="38" spans="1:9" x14ac:dyDescent="0.45">
      <c r="B38" s="16"/>
      <c r="C38" s="16"/>
      <c r="D38" s="16"/>
      <c r="E38" s="16"/>
      <c r="F38" s="16"/>
      <c r="G38" s="16"/>
      <c r="H38" s="16"/>
      <c r="I38" s="16"/>
    </row>
    <row r="39" spans="1:9" ht="21" x14ac:dyDescent="0.45">
      <c r="A39" s="14">
        <v>3</v>
      </c>
      <c r="B39" s="14" t="s">
        <v>33</v>
      </c>
    </row>
    <row r="40" spans="1:9" ht="17.399999999999999" x14ac:dyDescent="0.4">
      <c r="B40" s="5"/>
    </row>
    <row r="41" spans="1:9" ht="17.399999999999999" x14ac:dyDescent="0.4">
      <c r="B41" s="5"/>
    </row>
    <row r="42" spans="1:9" ht="17.399999999999999" x14ac:dyDescent="0.4">
      <c r="B42" s="5"/>
    </row>
    <row r="43" spans="1:9" ht="17.399999999999999" x14ac:dyDescent="0.4">
      <c r="B43" s="5"/>
    </row>
    <row r="44" spans="1:9" ht="17.399999999999999" x14ac:dyDescent="0.4">
      <c r="B44" s="5"/>
    </row>
    <row r="45" spans="1:9" ht="17.399999999999999" x14ac:dyDescent="0.4">
      <c r="B45" s="5"/>
    </row>
    <row r="46" spans="1:9" ht="17.399999999999999" x14ac:dyDescent="0.4">
      <c r="B46" s="5"/>
    </row>
    <row r="47" spans="1:9" x14ac:dyDescent="0.45">
      <c r="B47" s="5"/>
    </row>
    <row r="48" spans="1:9" ht="17.399999999999999" x14ac:dyDescent="0.4">
      <c r="B48" s="5"/>
    </row>
    <row r="49" spans="1:6" ht="21" x14ac:dyDescent="0.45">
      <c r="A49" s="17" t="s">
        <v>34</v>
      </c>
      <c r="B49" s="14" t="s">
        <v>35</v>
      </c>
      <c r="C49" s="18" t="s">
        <v>39</v>
      </c>
      <c r="D49" s="18">
        <v>6</v>
      </c>
      <c r="E49" s="18" t="s">
        <v>40</v>
      </c>
    </row>
    <row r="50" spans="1:6" x14ac:dyDescent="0.45">
      <c r="C50" s="2" t="s">
        <v>36</v>
      </c>
    </row>
    <row r="51" spans="1:6" x14ac:dyDescent="0.45">
      <c r="C51" s="2" t="s">
        <v>37</v>
      </c>
    </row>
    <row r="52" spans="1:6" x14ac:dyDescent="0.45">
      <c r="B52" t="s">
        <v>21</v>
      </c>
      <c r="D52" s="6">
        <f>C21</f>
        <v>30282.57</v>
      </c>
    </row>
    <row r="53" spans="1:6" x14ac:dyDescent="0.45">
      <c r="B53" t="s">
        <v>22</v>
      </c>
      <c r="C53" s="7" t="s">
        <v>38</v>
      </c>
      <c r="D53">
        <v>0.5</v>
      </c>
    </row>
    <row r="54" spans="1:6" x14ac:dyDescent="0.45">
      <c r="B54" t="s">
        <v>14</v>
      </c>
      <c r="D54">
        <f>D49</f>
        <v>6</v>
      </c>
    </row>
    <row r="55" spans="1:6" x14ac:dyDescent="0.45">
      <c r="B55" t="s">
        <v>24</v>
      </c>
      <c r="C55" s="7" t="s">
        <v>23</v>
      </c>
      <c r="D55">
        <v>8.09</v>
      </c>
    </row>
    <row r="56" spans="1:6" x14ac:dyDescent="0.45">
      <c r="B56" t="s">
        <v>25</v>
      </c>
      <c r="D56">
        <v>4</v>
      </c>
    </row>
    <row r="58" spans="1:6" ht="21" x14ac:dyDescent="0.45">
      <c r="A58" s="17" t="s">
        <v>48</v>
      </c>
      <c r="B58" s="14" t="s">
        <v>51</v>
      </c>
      <c r="F58" s="11"/>
    </row>
    <row r="59" spans="1:6" ht="17.399999999999999" x14ac:dyDescent="0.4">
      <c r="B59" t="s">
        <v>42</v>
      </c>
      <c r="C59" t="s">
        <v>43</v>
      </c>
      <c r="D59" t="s">
        <v>44</v>
      </c>
      <c r="E59" t="s">
        <v>45</v>
      </c>
    </row>
    <row r="60" spans="1:6" ht="17.399999999999999" x14ac:dyDescent="0.4">
      <c r="B60" t="s">
        <v>41</v>
      </c>
      <c r="C60" s="10">
        <f>ROUND(((D52*D53)+(D52*(1-D53)*D54/D55))*20/100, 2)</f>
        <v>5274.18</v>
      </c>
      <c r="D60" s="8">
        <f>C23</f>
        <v>73.5</v>
      </c>
      <c r="E60" s="19">
        <f>ROUNDDOWN(C60*D60,-1)</f>
        <v>387650</v>
      </c>
    </row>
    <row r="61" spans="1:6" ht="17.399999999999999" x14ac:dyDescent="0.4">
      <c r="B61" t="s">
        <v>46</v>
      </c>
      <c r="C61" s="10">
        <f>ROUND(D52*80/100, 2)</f>
        <v>24226.06</v>
      </c>
      <c r="D61" s="8"/>
      <c r="E61" s="19">
        <f>E62-E60</f>
        <v>1780617.6400000001</v>
      </c>
    </row>
    <row r="62" spans="1:6" ht="17.399999999999999" x14ac:dyDescent="0.4">
      <c r="B62" t="s">
        <v>47</v>
      </c>
      <c r="C62" s="10">
        <f>SUM(C60:C61)</f>
        <v>29500.240000000002</v>
      </c>
      <c r="D62" s="8">
        <f>D60</f>
        <v>73.5</v>
      </c>
      <c r="E62" s="21">
        <f>C62*D62</f>
        <v>2168267.64</v>
      </c>
    </row>
    <row r="63" spans="1:6" ht="21" x14ac:dyDescent="0.45">
      <c r="A63" s="14"/>
      <c r="B63" s="14"/>
    </row>
    <row r="64" spans="1:6" ht="21" x14ac:dyDescent="0.45">
      <c r="A64" s="17" t="s">
        <v>49</v>
      </c>
      <c r="B64" s="14" t="s">
        <v>20</v>
      </c>
      <c r="C64" s="18" t="s">
        <v>39</v>
      </c>
      <c r="D64" s="18">
        <v>3</v>
      </c>
      <c r="E64" s="18" t="s">
        <v>40</v>
      </c>
    </row>
    <row r="65" spans="1:5" x14ac:dyDescent="0.45">
      <c r="C65" s="2" t="s">
        <v>2</v>
      </c>
    </row>
    <row r="66" spans="1:5" x14ac:dyDescent="0.45">
      <c r="C66" s="2" t="s">
        <v>7</v>
      </c>
    </row>
    <row r="67" spans="1:5" x14ac:dyDescent="0.45">
      <c r="C67" s="2" t="s">
        <v>8</v>
      </c>
    </row>
    <row r="68" spans="1:5" x14ac:dyDescent="0.45">
      <c r="C68" s="2" t="s">
        <v>9</v>
      </c>
    </row>
    <row r="69" spans="1:5" x14ac:dyDescent="0.45">
      <c r="B69" t="s">
        <v>21</v>
      </c>
      <c r="D69" s="6">
        <f>C21</f>
        <v>30282.57</v>
      </c>
    </row>
    <row r="70" spans="1:5" x14ac:dyDescent="0.45">
      <c r="B70" t="s">
        <v>22</v>
      </c>
      <c r="C70" s="7" t="s">
        <v>38</v>
      </c>
      <c r="D70">
        <v>0.5</v>
      </c>
    </row>
    <row r="71" spans="1:5" x14ac:dyDescent="0.45">
      <c r="B71" t="s">
        <v>14</v>
      </c>
      <c r="D71">
        <f>D64</f>
        <v>3</v>
      </c>
    </row>
    <row r="72" spans="1:5" x14ac:dyDescent="0.45">
      <c r="B72" t="s">
        <v>24</v>
      </c>
      <c r="C72" s="7" t="s">
        <v>50</v>
      </c>
      <c r="D72">
        <v>8.09</v>
      </c>
    </row>
    <row r="73" spans="1:5" x14ac:dyDescent="0.45">
      <c r="B73" t="s">
        <v>25</v>
      </c>
      <c r="D73">
        <v>4</v>
      </c>
    </row>
    <row r="75" spans="1:5" ht="21" x14ac:dyDescent="0.45">
      <c r="A75" s="20" t="s">
        <v>53</v>
      </c>
      <c r="B75" s="14" t="s">
        <v>52</v>
      </c>
    </row>
    <row r="76" spans="1:5" ht="17.399999999999999" x14ac:dyDescent="0.4">
      <c r="B76" t="s">
        <v>42</v>
      </c>
      <c r="C76" t="s">
        <v>43</v>
      </c>
      <c r="D76" t="s">
        <v>44</v>
      </c>
      <c r="E76" t="s">
        <v>45</v>
      </c>
    </row>
    <row r="77" spans="1:5" ht="17.399999999999999" x14ac:dyDescent="0.4">
      <c r="B77" t="s">
        <v>41</v>
      </c>
      <c r="C77" s="10">
        <f>ROUND(((D69*D70)+(D69*(1-D70)*D71/D72))*20/100,2)</f>
        <v>4151.22</v>
      </c>
      <c r="D77" s="8">
        <f>C23</f>
        <v>73.5</v>
      </c>
      <c r="E77" s="19">
        <f>ROUNDDOWN(C77*D77,-1)</f>
        <v>305110</v>
      </c>
    </row>
    <row r="78" spans="1:5" ht="17.399999999999999" x14ac:dyDescent="0.4">
      <c r="B78" t="s">
        <v>46</v>
      </c>
      <c r="C78" s="10">
        <f>ROUND(((D69*D70)+(D69*(1-D70)*D71/D72))*80/100, 2)</f>
        <v>16604.88</v>
      </c>
      <c r="D78" s="8"/>
      <c r="E78" s="19">
        <f>E79-E77</f>
        <v>1220463.3500000001</v>
      </c>
    </row>
    <row r="79" spans="1:5" ht="17.399999999999999" x14ac:dyDescent="0.4">
      <c r="B79" t="s">
        <v>47</v>
      </c>
      <c r="C79" s="10">
        <f>SUM(C77:C78)</f>
        <v>20756.100000000002</v>
      </c>
      <c r="D79" s="8">
        <f>D77</f>
        <v>73.5</v>
      </c>
      <c r="E79" s="21">
        <f>C79*D79</f>
        <v>1525573.35</v>
      </c>
    </row>
    <row r="80" spans="1:5" ht="17.399999999999999" x14ac:dyDescent="0.4">
      <c r="C80" s="10"/>
    </row>
    <row r="81" spans="1:5" ht="21" x14ac:dyDescent="0.45">
      <c r="A81" s="17" t="s">
        <v>54</v>
      </c>
      <c r="B81" s="14" t="s">
        <v>55</v>
      </c>
      <c r="C81" s="18" t="s">
        <v>39</v>
      </c>
      <c r="D81" s="18">
        <v>20</v>
      </c>
      <c r="E81" s="18" t="s">
        <v>40</v>
      </c>
    </row>
    <row r="82" spans="1:5" x14ac:dyDescent="0.45">
      <c r="C82" s="2" t="s">
        <v>2</v>
      </c>
    </row>
    <row r="83" spans="1:5" x14ac:dyDescent="0.45">
      <c r="C83" s="2" t="s">
        <v>56</v>
      </c>
    </row>
    <row r="84" spans="1:5" x14ac:dyDescent="0.45">
      <c r="C84" s="2" t="s">
        <v>57</v>
      </c>
    </row>
    <row r="85" spans="1:5" x14ac:dyDescent="0.45">
      <c r="C85" s="2" t="s">
        <v>58</v>
      </c>
    </row>
    <row r="86" spans="1:5" x14ac:dyDescent="0.45">
      <c r="B86" t="s">
        <v>21</v>
      </c>
      <c r="D86" s="6">
        <f>C21</f>
        <v>30282.57</v>
      </c>
    </row>
    <row r="87" spans="1:5" x14ac:dyDescent="0.45">
      <c r="B87" t="s">
        <v>22</v>
      </c>
      <c r="C87" s="7" t="s">
        <v>38</v>
      </c>
      <c r="D87">
        <v>0.5</v>
      </c>
    </row>
    <row r="88" spans="1:5" x14ac:dyDescent="0.45">
      <c r="B88" t="s">
        <v>14</v>
      </c>
      <c r="D88">
        <f>D81</f>
        <v>20</v>
      </c>
    </row>
    <row r="89" spans="1:5" x14ac:dyDescent="0.45">
      <c r="B89" t="s">
        <v>24</v>
      </c>
      <c r="C89" s="7" t="s">
        <v>50</v>
      </c>
      <c r="D89">
        <v>8.09</v>
      </c>
    </row>
    <row r="90" spans="1:5" x14ac:dyDescent="0.45">
      <c r="B90" t="s">
        <v>59</v>
      </c>
      <c r="D90">
        <v>14</v>
      </c>
    </row>
    <row r="92" spans="1:5" ht="21" x14ac:dyDescent="0.45">
      <c r="A92" s="20" t="s">
        <v>60</v>
      </c>
      <c r="B92" s="14" t="s">
        <v>61</v>
      </c>
    </row>
    <row r="93" spans="1:5" ht="17.399999999999999" x14ac:dyDescent="0.4">
      <c r="B93" t="s">
        <v>42</v>
      </c>
      <c r="C93" t="s">
        <v>43</v>
      </c>
      <c r="D93" t="s">
        <v>44</v>
      </c>
      <c r="E93" t="s">
        <v>45</v>
      </c>
    </row>
    <row r="94" spans="1:5" ht="17.399999999999999" x14ac:dyDescent="0.4">
      <c r="B94" t="s">
        <v>41</v>
      </c>
      <c r="C94" s="10">
        <f>ROUND(((D86*D87)+(D86*(1-D87)*D88/D89))*20/100,2)</f>
        <v>10514.68</v>
      </c>
      <c r="D94" s="8">
        <f>C23</f>
        <v>73.5</v>
      </c>
      <c r="E94" s="19">
        <f>ROUNDDOWN(C94*D94,-1)</f>
        <v>772820</v>
      </c>
    </row>
    <row r="95" spans="1:5" ht="17.399999999999999" x14ac:dyDescent="0.4">
      <c r="B95" t="s">
        <v>46</v>
      </c>
      <c r="C95" s="10">
        <f>ROUND(((D86+D86*(1-D87)*(D88-D90)/D89*1))*80/100, 2)</f>
        <v>33209.760000000002</v>
      </c>
      <c r="D95" s="8"/>
      <c r="E95" s="19">
        <f>E96-E94</f>
        <v>2440926.3400000003</v>
      </c>
    </row>
    <row r="96" spans="1:5" ht="17.399999999999999" x14ac:dyDescent="0.4">
      <c r="B96" t="s">
        <v>47</v>
      </c>
      <c r="C96" s="10">
        <f>SUM(C94:C95)</f>
        <v>43724.44</v>
      </c>
      <c r="D96" s="8">
        <f>D94</f>
        <v>73.5</v>
      </c>
      <c r="E96" s="21">
        <f>C96*D96</f>
        <v>3213746.3400000003</v>
      </c>
    </row>
    <row r="97" spans="1:3" ht="17.399999999999999" x14ac:dyDescent="0.4">
      <c r="C97" s="10"/>
    </row>
    <row r="98" spans="1:3" ht="17.399999999999999" x14ac:dyDescent="0.4">
      <c r="C98" s="10"/>
    </row>
    <row r="99" spans="1:3" ht="17.399999999999999" x14ac:dyDescent="0.4">
      <c r="C99" s="10"/>
    </row>
    <row r="100" spans="1:3" ht="21" x14ac:dyDescent="0.45">
      <c r="A100" s="14"/>
      <c r="B100" s="14"/>
    </row>
    <row r="102" spans="1:3" x14ac:dyDescent="0.45">
      <c r="C102" s="9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계산예시</vt:lpstr>
    </vt:vector>
  </TitlesOfParts>
  <Company>wsi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headpark</dc:creator>
  <cp:lastModifiedBy>user</cp:lastModifiedBy>
  <cp:lastPrinted>2009-10-26T12:14:35Z</cp:lastPrinted>
  <dcterms:created xsi:type="dcterms:W3CDTF">2009-10-26T10:56:44Z</dcterms:created>
  <dcterms:modified xsi:type="dcterms:W3CDTF">2018-06-01T03:32:35Z</dcterms:modified>
</cp:coreProperties>
</file>